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3520" windowHeight="10485"/>
  </bookViews>
  <sheets>
    <sheet name="Dobór instalacji Vitosol -F" sheetId="1" r:id="rId1"/>
  </sheets>
  <definedNames>
    <definedName name="Z_F333EA2A_A4F9_43AB_96F4_69C520C92C2E_.wvu.Rows" localSheetId="0" hidden="1">'Dobór instalacji Vitosol -F'!$2:$2</definedName>
    <definedName name="Z_F59ED0CF_BDD5_4295_A643_448EC92D4367_.wvu.Rows" localSheetId="0" hidden="1">'Dobór instalacji Vitosol -F'!$2:$2</definedName>
  </definedNames>
  <calcPr calcId="125725"/>
  <customWorkbookViews>
    <customWorkbookView name="pand - Widok osobisty" guid="{F333EA2A-A4F9-43AB-96F4-69C520C92C2E}" mergeInterval="0" personalView="1" maximized="1" xWindow="1" yWindow="1" windowWidth="1580" windowHeight="646" activeSheetId="1"/>
    <customWorkbookView name="Dawid Pantera - Widok osobisty" guid="{F59ED0CF-BDD5-4295-A643-448EC92D4367}" mergeInterval="0" personalView="1" maximized="1" xWindow="1" yWindow="1" windowWidth="1366" windowHeight="548" activeSheetId="1"/>
  </customWorkbookViews>
</workbook>
</file>

<file path=xl/calcChain.xml><?xml version="1.0" encoding="utf-8"?>
<calcChain xmlns="http://schemas.openxmlformats.org/spreadsheetml/2006/main">
  <c r="R7" i="1"/>
  <c r="R21" l="1"/>
  <c r="R19"/>
  <c r="C16"/>
  <c r="B16" s="1"/>
  <c r="R11"/>
  <c r="D8"/>
  <c r="R26" s="1"/>
  <c r="R9" l="1"/>
  <c r="C26"/>
  <c r="C23"/>
  <c r="B23" s="1"/>
  <c r="C24" s="1"/>
  <c r="C14"/>
  <c r="B14" s="1"/>
  <c r="C27" l="1"/>
  <c r="S30" s="1"/>
  <c r="R30" l="1"/>
  <c r="C13" s="1"/>
  <c r="B13" s="1"/>
  <c r="R15" s="1"/>
  <c r="C20" s="1"/>
  <c r="B20" s="1"/>
  <c r="R17" s="1"/>
</calcChain>
</file>

<file path=xl/sharedStrings.xml><?xml version="1.0" encoding="utf-8"?>
<sst xmlns="http://schemas.openxmlformats.org/spreadsheetml/2006/main" count="37" uniqueCount="34">
  <si>
    <t>m</t>
  </si>
  <si>
    <t>bar</t>
  </si>
  <si>
    <t>Wartość obliczana</t>
  </si>
  <si>
    <t>Wartość zadana</t>
  </si>
  <si>
    <t>szt</t>
  </si>
  <si>
    <t>Średnica rur miedzialnych instalacji solarnej</t>
  </si>
  <si>
    <t>Wymagany przepływ na rotametrze</t>
  </si>
  <si>
    <t>litry</t>
  </si>
  <si>
    <t>Vitosol 100-F / 200-F (pionowy / poziomy)</t>
  </si>
  <si>
    <t>litra</t>
  </si>
  <si>
    <t>litry rur</t>
  </si>
  <si>
    <t>litry wężownicy</t>
  </si>
  <si>
    <t>Podgrzewacz biwalentny Vitocell 100-B / 300-B</t>
  </si>
  <si>
    <t>Szacowana pojemność instalacji (Tyfocor)</t>
  </si>
  <si>
    <t>Pojemność naczynia przeponowego</t>
  </si>
  <si>
    <t>litry naczynie</t>
  </si>
  <si>
    <t xml:space="preserve"> </t>
  </si>
  <si>
    <t>Ciśnienie wstępne w naczyniu przeponowym</t>
  </si>
  <si>
    <t>Z uwzględnieniem nadwyżki na odpowietrzenie</t>
  </si>
  <si>
    <t>Ciśnienie napełniania (manometr w  kotłowni)</t>
  </si>
  <si>
    <t>moc schłodzenia na rurze</t>
  </si>
  <si>
    <t>moc tworzenia pary</t>
  </si>
  <si>
    <t>łączna moc schłodzenia</t>
  </si>
  <si>
    <t>Dodatkowa chłodnica solarna</t>
  </si>
  <si>
    <t>litry naczynia schładzającego</t>
  </si>
  <si>
    <t>=</t>
  </si>
  <si>
    <t>litry/min</t>
  </si>
  <si>
    <t>Wysokość statyczna</t>
  </si>
  <si>
    <t>Dodatkowa chłodnica solarna podawana w metrach</t>
  </si>
  <si>
    <t>oznacza długość rury bez izolacji od grupy pompowej</t>
  </si>
  <si>
    <t>do naczynia przeponowego</t>
  </si>
  <si>
    <t>Podstawowy schemat hydrauliczny instalacji solarnej</t>
  </si>
  <si>
    <t>do wspomagania ogrzewania wody użytkowej</t>
  </si>
  <si>
    <r>
      <t xml:space="preserve">Ilość mieszkańców </t>
    </r>
    <r>
      <rPr>
        <i/>
        <sz val="11"/>
        <color theme="1"/>
        <rFont val="Czcionka tekstu podstawowego"/>
      </rPr>
      <t>(od 2 do 15)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</si>
</sst>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zcionka tekstu podstawowego"/>
      <family val="2"/>
      <charset val="238"/>
    </font>
    <font>
      <b/>
      <sz val="10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theme="1" tint="0.249977111117893"/>
      <name val="Czcionka tekstu podstawowego"/>
      <charset val="238"/>
    </font>
    <font>
      <b/>
      <sz val="11"/>
      <color rgb="FF00B05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D8DDE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sz val="11"/>
      <name val="Czcionka tekstu podstawowego"/>
      <charset val="238"/>
    </font>
    <font>
      <i/>
      <sz val="11"/>
      <color theme="1"/>
      <name val="Czcionka tekstu podstawowego"/>
    </font>
    <font>
      <i/>
      <sz val="11"/>
      <name val="Czcionka tekstu podstawowego"/>
    </font>
    <font>
      <sz val="1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8DDE1"/>
        <bgColor indexed="64"/>
      </patternFill>
    </fill>
    <fill>
      <patternFill patternType="solid">
        <fgColor rgb="FFF50F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Protection="1"/>
    <xf numFmtId="0" fontId="0" fillId="4" borderId="0" xfId="0" applyFill="1" applyProtection="1"/>
    <xf numFmtId="0" fontId="2" fillId="2" borderId="0" xfId="0" applyFont="1" applyFill="1" applyProtection="1"/>
    <xf numFmtId="0" fontId="1" fillId="3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2" fontId="4" fillId="5" borderId="0" xfId="0" applyNumberFormat="1" applyFont="1" applyFill="1" applyAlignment="1" applyProtection="1">
      <alignment horizontal="right"/>
    </xf>
    <xf numFmtId="1" fontId="7" fillId="2" borderId="0" xfId="0" applyNumberFormat="1" applyFont="1" applyFill="1" applyProtection="1"/>
    <xf numFmtId="0" fontId="4" fillId="5" borderId="0" xfId="0" applyFont="1" applyFill="1" applyAlignment="1" applyProtection="1">
      <alignment horizontal="right"/>
    </xf>
    <xf numFmtId="0" fontId="0" fillId="2" borderId="0" xfId="0" quotePrefix="1" applyFill="1" applyProtection="1"/>
    <xf numFmtId="0" fontId="6" fillId="2" borderId="0" xfId="0" applyFont="1" applyFill="1" applyProtection="1"/>
    <xf numFmtId="0" fontId="7" fillId="2" borderId="0" xfId="0" applyFont="1" applyFill="1" applyProtection="1"/>
    <xf numFmtId="2" fontId="4" fillId="5" borderId="0" xfId="0" applyNumberFormat="1" applyFont="1" applyFill="1" applyProtection="1"/>
    <xf numFmtId="0" fontId="4" fillId="5" borderId="0" xfId="0" quotePrefix="1" applyFont="1" applyFill="1" applyAlignment="1" applyProtection="1">
      <alignment horizontal="right"/>
    </xf>
    <xf numFmtId="0" fontId="3" fillId="2" borderId="0" xfId="0" quotePrefix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8" fillId="2" borderId="0" xfId="0" applyFont="1" applyFill="1" applyProtection="1"/>
    <xf numFmtId="164" fontId="4" fillId="5" borderId="0" xfId="0" applyNumberFormat="1" applyFont="1" applyFill="1" applyProtection="1"/>
    <xf numFmtId="0" fontId="0" fillId="5" borderId="0" xfId="0" applyFill="1" applyBorder="1" applyProtection="1"/>
    <xf numFmtId="0" fontId="0" fillId="6" borderId="0" xfId="0" applyFill="1" applyBorder="1" applyProtection="1"/>
    <xf numFmtId="0" fontId="5" fillId="6" borderId="0" xfId="0" applyFont="1" applyFill="1" applyProtection="1">
      <protection locked="0"/>
    </xf>
    <xf numFmtId="0" fontId="9" fillId="2" borderId="0" xfId="0" applyFont="1" applyFill="1" applyProtection="1"/>
    <xf numFmtId="0" fontId="5" fillId="2" borderId="0" xfId="0" applyFont="1" applyFill="1" applyProtection="1"/>
    <xf numFmtId="0" fontId="10" fillId="2" borderId="0" xfId="0" applyFont="1" applyFill="1" applyProtection="1"/>
    <xf numFmtId="0" fontId="11" fillId="2" borderId="0" xfId="0" applyFont="1" applyFill="1" applyProtection="1"/>
    <xf numFmtId="0" fontId="12" fillId="2" borderId="0" xfId="0" applyFont="1" applyFill="1" applyProtection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8DDE1"/>
      <color rgb="FF00CC00"/>
      <color rgb="FFF50F0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2</xdr:row>
      <xdr:rowOff>168693</xdr:rowOff>
    </xdr:from>
    <xdr:to>
      <xdr:col>14</xdr:col>
      <xdr:colOff>221485</xdr:colOff>
      <xdr:row>5</xdr:row>
      <xdr:rowOff>19050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6375" y="530643"/>
          <a:ext cx="192910" cy="40280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85725</xdr:rowOff>
    </xdr:from>
    <xdr:to>
      <xdr:col>6</xdr:col>
      <xdr:colOff>28575</xdr:colOff>
      <xdr:row>35</xdr:row>
      <xdr:rowOff>118951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325"/>
        <a:stretch>
          <a:fillRect/>
        </a:stretch>
      </xdr:blipFill>
      <xdr:spPr bwMode="auto">
        <a:xfrm>
          <a:off x="152400" y="85725"/>
          <a:ext cx="3581400" cy="57744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255075</xdr:colOff>
      <xdr:row>2</xdr:row>
      <xdr:rowOff>26475</xdr:rowOff>
    </xdr:from>
    <xdr:to>
      <xdr:col>12</xdr:col>
      <xdr:colOff>550275</xdr:colOff>
      <xdr:row>9</xdr:row>
      <xdr:rowOff>91875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9804" t="2513" r="9804" b="2513"/>
        <a:stretch>
          <a:fillRect/>
        </a:stretch>
      </xdr:blipFill>
      <xdr:spPr bwMode="auto">
        <a:xfrm>
          <a:off x="6008175" y="388425"/>
          <a:ext cx="295200" cy="1360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61689</xdr:colOff>
      <xdr:row>14</xdr:row>
      <xdr:rowOff>38100</xdr:rowOff>
    </xdr:from>
    <xdr:to>
      <xdr:col>12</xdr:col>
      <xdr:colOff>731182</xdr:colOff>
      <xdr:row>19</xdr:row>
      <xdr:rowOff>103125</xdr:rowOff>
    </xdr:to>
    <xdr:pic>
      <xdr:nvPicPr>
        <xdr:cNvPr id="7" name="Picture 8" descr="EC15381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43239" y="2438400"/>
          <a:ext cx="669493" cy="10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3"/>
  <sheetViews>
    <sheetView tabSelected="1" zoomScaleNormal="100" workbookViewId="0">
      <selection activeCell="R5" sqref="R5"/>
    </sheetView>
  </sheetViews>
  <sheetFormatPr defaultRowHeight="14.25"/>
  <cols>
    <col min="1" max="1" width="5.75" style="1" customWidth="1"/>
    <col min="2" max="2" width="4.75" style="1" customWidth="1"/>
    <col min="3" max="5" width="9" style="1" customWidth="1"/>
    <col min="6" max="6" width="11.125" style="1" customWidth="1"/>
    <col min="7" max="7" width="3.875" style="1" customWidth="1"/>
    <col min="8" max="11" width="4.25" style="1" customWidth="1"/>
    <col min="12" max="12" width="4.5" style="1" customWidth="1"/>
    <col min="13" max="13" width="10.25" style="1" customWidth="1"/>
    <col min="14" max="14" width="3.625" style="1" customWidth="1"/>
    <col min="15" max="15" width="3" style="1" customWidth="1"/>
    <col min="16" max="16" width="2.125" style="1" customWidth="1"/>
    <col min="17" max="17" width="39.375" style="1" customWidth="1"/>
    <col min="18" max="18" width="7.5" style="1" customWidth="1"/>
    <col min="19" max="19" width="6.5" style="1" customWidth="1"/>
    <col min="20" max="20" width="3.125" style="1" customWidth="1"/>
    <col min="21" max="22" width="2.625" style="1" customWidth="1"/>
    <col min="23" max="16384" width="9" style="1"/>
  </cols>
  <sheetData>
    <row r="1" spans="2:22"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idden="1">
      <c r="M2" s="2"/>
      <c r="U2" s="2"/>
    </row>
    <row r="3" spans="2:22">
      <c r="M3" s="2"/>
      <c r="V3" s="2"/>
    </row>
    <row r="4" spans="2:22" ht="15">
      <c r="M4" s="2"/>
      <c r="Q4" s="3" t="s">
        <v>33</v>
      </c>
      <c r="R4" s="20">
        <v>4</v>
      </c>
      <c r="S4" s="1" t="s">
        <v>16</v>
      </c>
      <c r="V4" s="2"/>
    </row>
    <row r="5" spans="2:22">
      <c r="M5" s="2"/>
      <c r="V5" s="2"/>
    </row>
    <row r="6" spans="2:22">
      <c r="M6" s="2"/>
      <c r="V6" s="2"/>
    </row>
    <row r="7" spans="2:22" ht="15">
      <c r="M7" s="2"/>
      <c r="O7" s="4">
        <v>1</v>
      </c>
      <c r="P7" s="5"/>
      <c r="Q7" s="1" t="s">
        <v>8</v>
      </c>
      <c r="R7" s="6" t="str">
        <f>IF(R4&gt;12,"6",IF(R4&gt;10,"5",IF(R4&gt;6,"4",IF(R4&gt;5,"3",IF(R4&gt;0,"2")))))</f>
        <v>2</v>
      </c>
      <c r="S7" s="1" t="s">
        <v>4</v>
      </c>
      <c r="V7" s="2"/>
    </row>
    <row r="8" spans="2:22">
      <c r="D8" s="7">
        <f>0+R7</f>
        <v>2</v>
      </c>
      <c r="M8" s="2"/>
      <c r="V8" s="2"/>
    </row>
    <row r="9" spans="2:22" ht="15">
      <c r="M9" s="2"/>
      <c r="O9" s="4">
        <v>2</v>
      </c>
      <c r="P9" s="5"/>
      <c r="Q9" s="1" t="s">
        <v>5</v>
      </c>
      <c r="R9" s="8" t="str">
        <f>IF(D8&gt;7,"28x1,5",IF(D8&gt;4,"22x1", IF(D8&gt;2,"18x1",IF(D8&gt;1,"15x1",))))</f>
        <v>15x1</v>
      </c>
      <c r="V9" s="2"/>
    </row>
    <row r="10" spans="2:22">
      <c r="M10" s="2"/>
      <c r="Q10" s="9"/>
      <c r="V10" s="2"/>
    </row>
    <row r="11" spans="2:22" ht="15">
      <c r="M11" s="2"/>
      <c r="O11" s="4">
        <v>3</v>
      </c>
      <c r="P11" s="5"/>
      <c r="Q11" s="10" t="s">
        <v>12</v>
      </c>
      <c r="R11" s="8" t="str">
        <f>IF(R4&gt;6,"500",IF(R4&gt;4,"400",IF(R4&gt;1,"300",)))</f>
        <v>300</v>
      </c>
      <c r="S11" s="1" t="s">
        <v>7</v>
      </c>
      <c r="V11" s="2"/>
    </row>
    <row r="12" spans="2:22">
      <c r="M12" s="2"/>
      <c r="V12" s="2"/>
    </row>
    <row r="13" spans="2:22" ht="0.95" customHeight="1">
      <c r="B13" s="11">
        <f>0+C13</f>
        <v>0</v>
      </c>
      <c r="C13" s="11" t="str">
        <f>IF(R30="Typ 21","1","0")</f>
        <v>0</v>
      </c>
      <c r="D13" s="11" t="s">
        <v>24</v>
      </c>
      <c r="E13" s="11"/>
      <c r="M13" s="2"/>
      <c r="O13" s="2"/>
      <c r="P13" s="2"/>
      <c r="Q13" s="2"/>
      <c r="R13" s="2"/>
      <c r="S13" s="2"/>
      <c r="V13" s="2"/>
    </row>
    <row r="14" spans="2:22">
      <c r="B14" s="11">
        <f>0+C14</f>
        <v>0.13300000000000001</v>
      </c>
      <c r="C14" s="11" t="str">
        <f>IF(D8&gt;7,"0,491",IF(D8&gt;4,"0,314", IF(D8&gt;2,"0,201",IF(D8&gt;1,"0,133",))))</f>
        <v>0,133</v>
      </c>
      <c r="D14" s="11" t="s">
        <v>10</v>
      </c>
      <c r="E14" s="11"/>
      <c r="M14" s="2"/>
      <c r="V14" s="2"/>
    </row>
    <row r="15" spans="2:22" ht="15">
      <c r="B15" s="11"/>
      <c r="C15" s="11"/>
      <c r="D15" s="11"/>
      <c r="E15" s="11"/>
      <c r="M15" s="2"/>
      <c r="O15" s="4">
        <v>4</v>
      </c>
      <c r="Q15" s="1" t="s">
        <v>13</v>
      </c>
      <c r="R15" s="12">
        <f>(D8*2.48)+(H19*2.3*B14)+B16+3+B13</f>
        <v>20.4072</v>
      </c>
      <c r="S15" s="1" t="s">
        <v>9</v>
      </c>
      <c r="V15" s="2"/>
    </row>
    <row r="16" spans="2:22">
      <c r="B16" s="11">
        <f>0+C16</f>
        <v>10</v>
      </c>
      <c r="C16" s="11" t="str">
        <f>IF(R4&gt;6,"15",IF(R4&gt;4,"10,5",IF(R4&gt;1,"10",)))</f>
        <v>10</v>
      </c>
      <c r="D16" s="11" t="s">
        <v>11</v>
      </c>
      <c r="E16" s="11"/>
      <c r="M16" s="2"/>
      <c r="V16" s="2"/>
    </row>
    <row r="17" spans="2:22" ht="15">
      <c r="B17" s="11"/>
      <c r="C17" s="11"/>
      <c r="D17" s="11"/>
      <c r="E17" s="11"/>
      <c r="H17" s="3" t="s">
        <v>27</v>
      </c>
      <c r="M17" s="2"/>
      <c r="O17" s="4">
        <v>5</v>
      </c>
      <c r="Q17" s="1" t="s">
        <v>14</v>
      </c>
      <c r="R17" s="13">
        <f>0+B20</f>
        <v>25</v>
      </c>
      <c r="S17" s="1" t="s">
        <v>7</v>
      </c>
      <c r="V17" s="2"/>
    </row>
    <row r="18" spans="2:22" ht="15">
      <c r="B18" s="11"/>
      <c r="C18" s="11"/>
      <c r="D18" s="11"/>
      <c r="E18" s="11"/>
      <c r="J18" s="22"/>
      <c r="K18" s="22"/>
      <c r="M18" s="2"/>
      <c r="V18" s="2"/>
    </row>
    <row r="19" spans="2:22" ht="15">
      <c r="B19" s="11"/>
      <c r="C19" s="11"/>
      <c r="D19" s="11"/>
      <c r="E19" s="11"/>
      <c r="G19" s="14" t="s">
        <v>25</v>
      </c>
      <c r="H19" s="20">
        <v>8</v>
      </c>
      <c r="I19" s="21" t="s">
        <v>0</v>
      </c>
      <c r="M19" s="2"/>
      <c r="O19" s="4">
        <v>5</v>
      </c>
      <c r="P19" s="5"/>
      <c r="Q19" s="10" t="s">
        <v>17</v>
      </c>
      <c r="R19" s="8">
        <f>(1+0.1*H19)-0.3</f>
        <v>1.5</v>
      </c>
      <c r="S19" s="1" t="s">
        <v>1</v>
      </c>
      <c r="V19" s="2"/>
    </row>
    <row r="20" spans="2:22">
      <c r="B20" s="15" t="str">
        <f>IF(C20&gt;50,"80",IF(C20&gt;40,"50",IF(C20&gt;25,"40",IF(C20&gt;0,"25"))))</f>
        <v>25</v>
      </c>
      <c r="C20" s="11">
        <f>((3+R15*0.13+D8*2.48)*(5.4+1))/(5.4-(1+(H19+2)*0.1))</f>
        <v>19.977291294117649</v>
      </c>
      <c r="D20" s="11" t="s">
        <v>15</v>
      </c>
      <c r="E20" s="11"/>
      <c r="M20" s="2"/>
      <c r="O20" s="10"/>
      <c r="P20" s="5"/>
      <c r="Q20" s="10"/>
      <c r="V20" s="2"/>
    </row>
    <row r="21" spans="2:22" ht="15">
      <c r="B21" s="11"/>
      <c r="C21" s="11"/>
      <c r="D21" s="11"/>
      <c r="E21" s="11"/>
      <c r="M21" s="2"/>
      <c r="O21" s="4">
        <v>6</v>
      </c>
      <c r="P21" s="5"/>
      <c r="Q21" s="10" t="s">
        <v>19</v>
      </c>
      <c r="R21" s="8">
        <f>(1+0.1*H19)+0.1</f>
        <v>1.9000000000000001</v>
      </c>
      <c r="S21" s="1" t="s">
        <v>1</v>
      </c>
      <c r="V21" s="2"/>
    </row>
    <row r="22" spans="2:22">
      <c r="B22" s="11"/>
      <c r="C22" s="11"/>
      <c r="D22" s="11"/>
      <c r="E22" s="11"/>
      <c r="M22" s="2"/>
      <c r="Q22" s="16" t="s">
        <v>18</v>
      </c>
      <c r="V22" s="2"/>
    </row>
    <row r="23" spans="2:22">
      <c r="B23" s="11">
        <f>0+C23</f>
        <v>25</v>
      </c>
      <c r="C23" s="11" t="str">
        <f>IF(D8&gt;4,"30", IF(D8&gt;1,"25"))</f>
        <v>25</v>
      </c>
      <c r="D23" s="11" t="s">
        <v>20</v>
      </c>
      <c r="E23" s="11"/>
      <c r="M23" s="2"/>
      <c r="V23" s="2"/>
    </row>
    <row r="24" spans="2:22" ht="0.75" customHeight="1">
      <c r="B24" s="11"/>
      <c r="C24" s="11">
        <f>B23*2*H19</f>
        <v>400</v>
      </c>
      <c r="D24" s="11" t="s">
        <v>22</v>
      </c>
      <c r="E24" s="11"/>
      <c r="M24" s="2"/>
      <c r="O24" s="2"/>
      <c r="P24" s="2"/>
      <c r="Q24" s="2"/>
      <c r="R24" s="2"/>
      <c r="S24" s="2"/>
      <c r="V24" s="2"/>
    </row>
    <row r="25" spans="2:22">
      <c r="B25" s="11"/>
      <c r="C25" s="11"/>
      <c r="D25" s="11"/>
      <c r="E25" s="11"/>
      <c r="M25" s="2"/>
      <c r="V25" s="2"/>
    </row>
    <row r="26" spans="2:22" ht="15">
      <c r="B26" s="11"/>
      <c r="C26" s="11">
        <f>60*D8*2.32</f>
        <v>278.39999999999998</v>
      </c>
      <c r="D26" s="11" t="s">
        <v>21</v>
      </c>
      <c r="E26" s="11"/>
      <c r="M26" s="2"/>
      <c r="O26" s="4">
        <v>7</v>
      </c>
      <c r="Q26" s="10" t="s">
        <v>6</v>
      </c>
      <c r="R26" s="17">
        <f>D8*2.32*30/60</f>
        <v>2.3199999999999998</v>
      </c>
      <c r="S26" s="1" t="s">
        <v>26</v>
      </c>
      <c r="V26" s="2"/>
    </row>
    <row r="27" spans="2:22">
      <c r="B27" s="11"/>
      <c r="C27" s="11">
        <f>C26-C24</f>
        <v>-121.60000000000002</v>
      </c>
      <c r="D27" s="11"/>
      <c r="E27" s="11"/>
      <c r="M27" s="2"/>
      <c r="V27" s="2"/>
    </row>
    <row r="28" spans="2:22" ht="0.75" customHeight="1">
      <c r="M28" s="2"/>
      <c r="O28" s="2"/>
      <c r="P28" s="2"/>
      <c r="Q28" s="2"/>
      <c r="R28" s="2"/>
      <c r="S28" s="2"/>
      <c r="V28" s="2"/>
    </row>
    <row r="29" spans="2:22">
      <c r="M29" s="2"/>
      <c r="V29" s="2"/>
    </row>
    <row r="30" spans="2:22" ht="15">
      <c r="M30" s="2"/>
      <c r="O30" s="4">
        <v>8</v>
      </c>
      <c r="P30" s="5"/>
      <c r="Q30" s="10" t="s">
        <v>23</v>
      </c>
      <c r="R30" s="8" t="str">
        <f>IF(C27&lt;0, "Brak", IF(C27&lt;25, "1", IF(C27&lt;50, "2", IF(C27&lt;964,"Typ 21","Typ 33"))))</f>
        <v>Brak</v>
      </c>
      <c r="S30" s="1" t="str">
        <f>IF(C27&lt;50,"m","")</f>
        <v>m</v>
      </c>
      <c r="V30" s="2"/>
    </row>
    <row r="31" spans="2:22">
      <c r="M31" s="2"/>
      <c r="V31" s="2"/>
    </row>
    <row r="32" spans="2:22"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>
      <c r="M33" s="2"/>
      <c r="V33" s="2"/>
    </row>
    <row r="34" spans="2:22">
      <c r="M34" s="2"/>
      <c r="O34" s="18"/>
      <c r="P34" s="18"/>
      <c r="Q34" s="1" t="s">
        <v>2</v>
      </c>
      <c r="V34" s="2"/>
    </row>
    <row r="35" spans="2:22">
      <c r="M35" s="2"/>
      <c r="V35" s="2"/>
    </row>
    <row r="36" spans="2:22">
      <c r="M36" s="2"/>
      <c r="O36" s="19"/>
      <c r="P36" s="19"/>
      <c r="Q36" s="1" t="s">
        <v>3</v>
      </c>
      <c r="V36" s="2"/>
    </row>
    <row r="37" spans="2:22">
      <c r="M37" s="2"/>
      <c r="V37" s="2"/>
    </row>
    <row r="38" spans="2:22">
      <c r="B38" s="24" t="s">
        <v>31</v>
      </c>
      <c r="C38" s="25"/>
      <c r="M38" s="2"/>
      <c r="O38" s="4">
        <v>8</v>
      </c>
      <c r="Q38" s="23" t="s">
        <v>28</v>
      </c>
      <c r="V38" s="2"/>
    </row>
    <row r="39" spans="2:22">
      <c r="B39" s="24" t="s">
        <v>32</v>
      </c>
      <c r="C39" s="25"/>
      <c r="M39" s="2"/>
      <c r="Q39" s="23" t="s">
        <v>29</v>
      </c>
      <c r="V39" s="2"/>
    </row>
    <row r="40" spans="2:22">
      <c r="B40" s="25"/>
      <c r="C40" s="25"/>
      <c r="M40" s="2"/>
      <c r="Q40" s="23" t="s">
        <v>30</v>
      </c>
      <c r="V40" s="2"/>
    </row>
    <row r="41" spans="2:22">
      <c r="B41" s="19"/>
      <c r="C41" s="1" t="s">
        <v>3</v>
      </c>
      <c r="M41" s="2"/>
      <c r="V41" s="2"/>
    </row>
    <row r="42" spans="2:22">
      <c r="M42" s="2"/>
      <c r="V42" s="2"/>
    </row>
    <row r="43" spans="2:22">
      <c r="M43" s="2"/>
      <c r="V43" s="2"/>
    </row>
    <row r="44" spans="2:22">
      <c r="M44" s="2"/>
      <c r="V44" s="2"/>
    </row>
    <row r="45" spans="2:22">
      <c r="M45" s="2"/>
      <c r="V45" s="2"/>
    </row>
    <row r="46" spans="2:22">
      <c r="M46" s="2"/>
      <c r="V46" s="2"/>
    </row>
    <row r="47" spans="2:22">
      <c r="M47" s="2"/>
      <c r="V47" s="2"/>
    </row>
    <row r="48" spans="2:22">
      <c r="M48" s="2"/>
      <c r="V48" s="2"/>
    </row>
    <row r="49" spans="1:22">
      <c r="M49" s="2"/>
      <c r="V49" s="2"/>
    </row>
    <row r="50" spans="1:22">
      <c r="M50" s="2"/>
      <c r="V50" s="2"/>
    </row>
    <row r="51" spans="1:22">
      <c r="M51" s="2"/>
      <c r="V51" s="2"/>
    </row>
    <row r="52" spans="1:22">
      <c r="M52" s="2"/>
      <c r="V52" s="2"/>
    </row>
    <row r="53" spans="1:2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</sheetData>
  <sheetProtection password="AC6A" sheet="1" objects="1" scenarios="1" formatCells="0" formatColumns="0" formatRows="0" insertColumns="0" insertRows="0" insertHyperlinks="0" deleteColumns="0" deleteRows="0" sort="0" autoFilter="0" pivotTables="0"/>
  <customSheetViews>
    <customSheetView guid="{F333EA2A-A4F9-43AB-96F4-69C520C92C2E}" scale="85" showPageBreaks="1" hiddenRows="1">
      <selection activeCell="AC14" sqref="AC14"/>
      <pageMargins left="0.7" right="0.7" top="0.75" bottom="0.75" header="0.3" footer="0.3"/>
      <pageSetup orientation="portrait" r:id="rId1"/>
    </customSheetView>
    <customSheetView guid="{F59ED0CF-BDD5-4295-A643-448EC92D4367}" scale="70" showPageBreaks="1" hiddenRows="1">
      <selection activeCell="Q7" sqref="Q7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Dobór instalacji Vitosol -F</vt:lpstr>
    </vt:vector>
  </TitlesOfParts>
  <Company>Viessmann Werke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Pantera</dc:creator>
  <cp:lastModifiedBy>Dawid Pantera</cp:lastModifiedBy>
  <cp:lastPrinted>2012-01-11T15:13:01Z</cp:lastPrinted>
  <dcterms:created xsi:type="dcterms:W3CDTF">2012-01-10T18:54:12Z</dcterms:created>
  <dcterms:modified xsi:type="dcterms:W3CDTF">2012-12-18T20:29:22Z</dcterms:modified>
</cp:coreProperties>
</file>